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Jean-Pierre\Dropbox\Documents\CE 2024\"/>
    </mc:Choice>
  </mc:AlternateContent>
  <xr:revisionPtr revIDLastSave="0" documentId="13_ncr:1_{11624CB8-2B94-4047-9CA4-86F81AB277B7}" xr6:coauthVersionLast="47" xr6:coauthVersionMax="47" xr10:uidLastSave="{00000000-0000-0000-0000-000000000000}"/>
  <bookViews>
    <workbookView xWindow="-96" yWindow="-96" windowWidth="19392" windowHeight="10536" xr2:uid="{00000000-000D-0000-FFFF-FFFF00000000}"/>
  </bookViews>
  <sheets>
    <sheet name="Général" sheetId="1" r:id="rId1"/>
  </sheets>
  <definedNames>
    <definedName name="_xlnm.Print_Titles" localSheetId="0">Général!$A:$C,Général!$1:$1</definedName>
    <definedName name="_xlnm.Print_Area" localSheetId="0">Général!$Y$1:$AC$25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2" i="1" l="1"/>
  <c r="AB17" i="1"/>
  <c r="AB16" i="1"/>
  <c r="AB15" i="1"/>
  <c r="AB11" i="1"/>
  <c r="AB9" i="1"/>
  <c r="AB6" i="1"/>
  <c r="AB4" i="1"/>
  <c r="AB2" i="1"/>
  <c r="AA19" i="1"/>
  <c r="Z19" i="1"/>
  <c r="AA18" i="1"/>
  <c r="Z18" i="1"/>
  <c r="Y18" i="1"/>
  <c r="Y19" i="1" s="1"/>
  <c r="AB18" i="1" l="1"/>
  <c r="AB19" i="1" s="1"/>
  <c r="AA12" i="1"/>
  <c r="Z12" i="1"/>
  <c r="AA10" i="1"/>
  <c r="Z10" i="1"/>
  <c r="AA5" i="1"/>
  <c r="Z5" i="1"/>
  <c r="Y5" i="1"/>
  <c r="AB5" i="1" s="1"/>
  <c r="Y12" i="1"/>
  <c r="Y10" i="1"/>
  <c r="Y7" i="1"/>
  <c r="AB7" i="1" s="1"/>
  <c r="X5" i="1"/>
  <c r="X18" i="1"/>
  <c r="X19" i="1" s="1"/>
  <c r="W18" i="1"/>
  <c r="W19" i="1" s="1"/>
  <c r="AB10" i="1" l="1"/>
  <c r="X12" i="1"/>
  <c r="W12" i="1"/>
  <c r="X10" i="1"/>
  <c r="W10" i="1"/>
  <c r="X7" i="1"/>
  <c r="W5" i="1"/>
  <c r="W7" i="1" s="1"/>
  <c r="V18" i="1"/>
  <c r="V19" i="1" s="1"/>
  <c r="U18" i="1"/>
  <c r="T18" i="1"/>
  <c r="T19" i="1" s="1"/>
  <c r="S18" i="1"/>
  <c r="S19" i="1" s="1"/>
  <c r="R18" i="1"/>
  <c r="R19" i="1" s="1"/>
  <c r="Q18" i="1"/>
  <c r="Q19" i="1" s="1"/>
  <c r="P18" i="1"/>
  <c r="P19" i="1" s="1"/>
  <c r="O18" i="1"/>
  <c r="O19" i="1" s="1"/>
  <c r="N18" i="1"/>
  <c r="N19" i="1" s="1"/>
  <c r="M18" i="1"/>
  <c r="M19" i="1" s="1"/>
  <c r="L18" i="1"/>
  <c r="L19" i="1" s="1"/>
  <c r="K18" i="1"/>
  <c r="K19" i="1" s="1"/>
  <c r="J18" i="1"/>
  <c r="J19" i="1" s="1"/>
  <c r="I18" i="1"/>
  <c r="I19" i="1" s="1"/>
  <c r="H18" i="1"/>
  <c r="H19" i="1" s="1"/>
  <c r="G18" i="1"/>
  <c r="G19" i="1" s="1"/>
  <c r="F18" i="1"/>
  <c r="F19" i="1" s="1"/>
  <c r="E18" i="1"/>
  <c r="E19" i="1" s="1"/>
  <c r="D18" i="1"/>
  <c r="D19" i="1" s="1"/>
  <c r="V10" i="1"/>
  <c r="U10" i="1"/>
  <c r="T10" i="1"/>
  <c r="S10" i="1"/>
  <c r="R10" i="1"/>
  <c r="Q10" i="1"/>
  <c r="P10" i="1"/>
  <c r="O10" i="1"/>
  <c r="N10" i="1"/>
  <c r="D10" i="1"/>
  <c r="U19" i="1" l="1"/>
  <c r="V12" i="1"/>
  <c r="V5" i="1" l="1"/>
  <c r="V7" i="1" s="1"/>
  <c r="U5" i="1"/>
  <c r="M5" i="1" l="1"/>
  <c r="M7" i="1" s="1"/>
  <c r="L5" i="1"/>
  <c r="L7" i="1" s="1"/>
  <c r="K5" i="1"/>
  <c r="K7" i="1" s="1"/>
  <c r="J5" i="1"/>
  <c r="J7" i="1" s="1"/>
  <c r="I5" i="1"/>
  <c r="I7" i="1" s="1"/>
  <c r="H5" i="1"/>
  <c r="H7" i="1" s="1"/>
  <c r="G5" i="1"/>
  <c r="G7" i="1" s="1"/>
  <c r="F5" i="1"/>
  <c r="F7" i="1" s="1"/>
  <c r="E5" i="1"/>
  <c r="E7" i="1" s="1"/>
  <c r="D5" i="1"/>
  <c r="N5" i="1" l="1"/>
  <c r="N7" i="1" s="1"/>
  <c r="U12" i="1" l="1"/>
  <c r="T5" i="1" l="1"/>
  <c r="U7" i="1" l="1"/>
  <c r="T12" i="1" l="1"/>
  <c r="T7" i="1"/>
  <c r="S5" i="1"/>
  <c r="O5" i="1"/>
  <c r="S12" i="1" l="1"/>
  <c r="S7" i="1"/>
  <c r="R5" i="1"/>
  <c r="P5" i="1"/>
  <c r="R12" i="1" l="1"/>
  <c r="Q12" i="1"/>
  <c r="P12" i="1"/>
  <c r="O12" i="1"/>
  <c r="N12" i="1"/>
  <c r="D12" i="1"/>
  <c r="R7" i="1" l="1"/>
  <c r="Q5" i="1"/>
  <c r="P7" i="1" l="1"/>
  <c r="O7" i="1"/>
  <c r="Q7" i="1" l="1"/>
  <c r="D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Jean-Pierre Mérot</author>
  </authors>
  <commentList>
    <comment ref="V2" authorId="0" shapeId="0" xr:uid="{133EEA25-5764-439D-A9F6-10969D8E699A}">
      <text>
        <r>
          <rPr>
            <b/>
            <sz val="9"/>
            <color indexed="81"/>
            <rFont val="Tahoma"/>
            <family val="2"/>
          </rPr>
          <t>Jean-Pierre Mérot:</t>
        </r>
        <r>
          <rPr>
            <sz val="9"/>
            <color indexed="81"/>
            <rFont val="Tahoma"/>
            <family val="2"/>
          </rPr>
          <t xml:space="preserve">
devenu 833.16 dans edition 2020
</t>
        </r>
      </text>
    </comment>
  </commentList>
</comments>
</file>

<file path=xl/sharedStrings.xml><?xml version="1.0" encoding="utf-8"?>
<sst xmlns="http://schemas.openxmlformats.org/spreadsheetml/2006/main" count="34" uniqueCount="27">
  <si>
    <t xml:space="preserve">         en % de conso finale d'électricité</t>
  </si>
  <si>
    <t>Source</t>
  </si>
  <si>
    <t>A</t>
  </si>
  <si>
    <t xml:space="preserve">Par secteur d'activité </t>
  </si>
  <si>
    <t xml:space="preserve">     Transports /Mobilité</t>
  </si>
  <si>
    <t>Consommation totale d'énergie en PJ (PetaJoule)</t>
  </si>
  <si>
    <t xml:space="preserve">     Ménages </t>
  </si>
  <si>
    <t xml:space="preserve">    Différences statistiques yc agriculture</t>
  </si>
  <si>
    <t>B</t>
  </si>
  <si>
    <t xml:space="preserve">    Consommation finale totale d'électricité en PJ</t>
  </si>
  <si>
    <t>C</t>
  </si>
  <si>
    <t xml:space="preserve">   Consommation totale d'électricité en GigaWattHeures </t>
  </si>
  <si>
    <t xml:space="preserve">                                                                                           en GWh</t>
  </si>
  <si>
    <t xml:space="preserve">Consommation des  MENAGES </t>
  </si>
  <si>
    <t xml:space="preserve">                     en % de la conso.finale totale électricité(ligne 9)</t>
  </si>
  <si>
    <t>conversion de L9</t>
  </si>
  <si>
    <t xml:space="preserve">                soit par différence:conso.chauffages electriques  fixes </t>
  </si>
  <si>
    <t xml:space="preserve">Sources: </t>
  </si>
  <si>
    <t>A =Statistique Globale Suisse de l'Energie</t>
  </si>
  <si>
    <t>B =Statistique Suisse de l'Electricité</t>
  </si>
  <si>
    <t>C=Analyse des schweizerischen Energieverbrauchs nach Verwendungswecken</t>
  </si>
  <si>
    <t xml:space="preserve">            dont pour chauffage électrique  en PJ (tab.20)</t>
  </si>
  <si>
    <t xml:space="preserve">                dont chauf.appoint (tab 17)</t>
  </si>
  <si>
    <r>
      <t xml:space="preserve">dont pour le chauffage des </t>
    </r>
    <r>
      <rPr>
        <b/>
        <sz val="11"/>
        <color theme="1"/>
        <rFont val="Calibri"/>
        <family val="2"/>
      </rPr>
      <t xml:space="preserve">bâtiments </t>
    </r>
    <r>
      <rPr>
        <sz val="11"/>
        <color theme="1"/>
        <rFont val="Calibri"/>
        <family val="2"/>
      </rPr>
      <t>(tous secteurs)  en PJ tab.15</t>
    </r>
  </si>
  <si>
    <t>Page ed.2021 ou 2024</t>
  </si>
  <si>
    <t xml:space="preserve">     Industrie , services &amp; al</t>
  </si>
  <si>
    <t>Moyenne 3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</si>
</sst>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164" formatCode="0.0%"/>
    <numFmt numFmtId="165" formatCode="#,##0.0_);\(#,##0.0\)"/>
    <numFmt numFmtId="166" formatCode="_(* #,##0.0_);_(* \(#,##0.0\);_(* &quot;-&quot;_);_(@_)"/>
  </numFmts>
  <fonts count="10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i/>
      <sz val="11"/>
      <color theme="1"/>
      <name val="Calibri"/>
      <family val="2"/>
    </font>
    <font>
      <b/>
      <sz val="12"/>
      <color theme="1"/>
      <name val="Calibri"/>
      <family val="2"/>
    </font>
    <font>
      <sz val="14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0">
    <xf numFmtId="0" fontId="0" fillId="0" borderId="0" xfId="0"/>
    <xf numFmtId="37" fontId="2" fillId="0" borderId="0" xfId="0" applyNumberFormat="1" applyFont="1"/>
    <xf numFmtId="37" fontId="0" fillId="0" borderId="0" xfId="0" applyNumberFormat="1"/>
    <xf numFmtId="37" fontId="3" fillId="0" borderId="0" xfId="0" applyNumberFormat="1" applyFont="1"/>
    <xf numFmtId="164" fontId="0" fillId="0" borderId="0" xfId="1" applyNumberFormat="1" applyFont="1"/>
    <xf numFmtId="165" fontId="0" fillId="0" borderId="0" xfId="0" applyNumberFormat="1"/>
    <xf numFmtId="37" fontId="2" fillId="0" borderId="0" xfId="0" applyNumberFormat="1" applyFont="1" applyAlignment="1">
      <alignment wrapText="1"/>
    </xf>
    <xf numFmtId="37" fontId="4" fillId="0" borderId="0" xfId="0" applyNumberFormat="1" applyFont="1"/>
    <xf numFmtId="164" fontId="4" fillId="0" borderId="0" xfId="1" applyNumberFormat="1" applyFont="1"/>
    <xf numFmtId="37" fontId="5" fillId="0" borderId="0" xfId="0" applyNumberFormat="1" applyFont="1"/>
    <xf numFmtId="41" fontId="0" fillId="0" borderId="0" xfId="2" applyFont="1"/>
    <xf numFmtId="37" fontId="6" fillId="0" borderId="0" xfId="0" applyNumberFormat="1" applyFont="1"/>
    <xf numFmtId="37" fontId="6" fillId="0" borderId="0" xfId="0" applyNumberFormat="1" applyFont="1" applyAlignment="1">
      <alignment horizontal="center" vertical="center"/>
    </xf>
    <xf numFmtId="37" fontId="0" fillId="0" borderId="0" xfId="0" applyNumberFormat="1" applyAlignment="1">
      <alignment horizontal="center" vertical="center"/>
    </xf>
    <xf numFmtId="37" fontId="4" fillId="0" borderId="0" xfId="0" applyNumberFormat="1" applyFont="1" applyAlignment="1">
      <alignment horizontal="center" vertical="center"/>
    </xf>
    <xf numFmtId="166" fontId="0" fillId="0" borderId="0" xfId="2" applyNumberFormat="1" applyFont="1"/>
    <xf numFmtId="41" fontId="2" fillId="0" borderId="0" xfId="2" applyFont="1"/>
    <xf numFmtId="164" fontId="2" fillId="0" borderId="1" xfId="1" applyNumberFormat="1" applyFont="1" applyBorder="1"/>
    <xf numFmtId="164" fontId="9" fillId="0" borderId="1" xfId="1" applyNumberFormat="1" applyFont="1" applyBorder="1"/>
    <xf numFmtId="37" fontId="0" fillId="0" borderId="0" xfId="0" applyNumberFormat="1" applyAlignment="1">
      <alignment horizontal="center" vertical="center"/>
    </xf>
  </cellXfs>
  <cellStyles count="3">
    <cellStyle name="Milliers [0]" xfId="2" builtinId="6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4"/>
  <sheetViews>
    <sheetView tabSelected="1" workbookViewId="0">
      <pane xSplit="3" ySplit="1" topLeftCell="V7" activePane="bottomRight" state="frozen"/>
      <selection pane="topRight" activeCell="D1" sqref="D1"/>
      <selection pane="bottomLeft" activeCell="A2" sqref="A2"/>
      <selection pane="bottomRight" activeCell="X20" sqref="X20"/>
    </sheetView>
  </sheetViews>
  <sheetFormatPr baseColWidth="10" defaultRowHeight="14.4" x14ac:dyDescent="0.55000000000000004"/>
  <cols>
    <col min="1" max="1" width="57.05078125" style="2" customWidth="1"/>
    <col min="2" max="2" width="5.9453125" style="2" customWidth="1"/>
    <col min="3" max="3" width="8.68359375" style="2" customWidth="1"/>
    <col min="4" max="14" width="9.578125" style="2" customWidth="1"/>
    <col min="15" max="15" width="12.47265625" style="2" hidden="1" customWidth="1"/>
    <col min="16" max="18" width="9.578125" style="2" hidden="1" customWidth="1"/>
    <col min="19" max="22" width="9.578125" style="2" customWidth="1"/>
    <col min="23" max="23" width="9.1015625" style="2" customWidth="1"/>
    <col min="24" max="24" width="10.9453125" style="2"/>
    <col min="25" max="25" width="10.9453125" style="15"/>
    <col min="26" max="28" width="10.9453125" style="15" customWidth="1"/>
    <col min="29" max="29" width="3.15625" style="2" customWidth="1"/>
    <col min="30" max="16384" width="10.9453125" style="2"/>
  </cols>
  <sheetData>
    <row r="1" spans="1:28" s="1" customFormat="1" ht="43.2" x14ac:dyDescent="0.55000000000000004">
      <c r="B1" s="1" t="s">
        <v>1</v>
      </c>
      <c r="C1" s="6" t="s">
        <v>24</v>
      </c>
      <c r="D1" s="1">
        <v>2000</v>
      </c>
      <c r="E1" s="1">
        <v>2001</v>
      </c>
      <c r="F1" s="1">
        <v>2002</v>
      </c>
      <c r="G1" s="1">
        <v>2003</v>
      </c>
      <c r="H1" s="1">
        <v>2004</v>
      </c>
      <c r="I1" s="1">
        <v>2005</v>
      </c>
      <c r="J1" s="1">
        <v>2006</v>
      </c>
      <c r="K1" s="1">
        <v>2007</v>
      </c>
      <c r="L1" s="1">
        <v>2008</v>
      </c>
      <c r="M1" s="1">
        <v>2009</v>
      </c>
      <c r="N1" s="1">
        <v>2010</v>
      </c>
      <c r="O1" s="1">
        <v>2011</v>
      </c>
      <c r="P1" s="1">
        <v>2012</v>
      </c>
      <c r="Q1" s="1">
        <v>2013</v>
      </c>
      <c r="R1" s="1">
        <v>2014</v>
      </c>
      <c r="S1" s="1">
        <v>2015</v>
      </c>
      <c r="T1" s="1">
        <v>2016</v>
      </c>
      <c r="U1" s="1">
        <v>2017</v>
      </c>
      <c r="V1" s="6">
        <v>2018</v>
      </c>
      <c r="W1" s="1">
        <v>2019</v>
      </c>
      <c r="X1" s="6">
        <v>2020</v>
      </c>
      <c r="Y1" s="16">
        <v>2021</v>
      </c>
      <c r="Z1" s="16">
        <v>2022</v>
      </c>
      <c r="AA1" s="16">
        <v>2023</v>
      </c>
      <c r="AB1" s="16" t="s">
        <v>26</v>
      </c>
    </row>
    <row r="2" spans="1:28" ht="18.3" x14ac:dyDescent="0.7">
      <c r="A2" s="3" t="s">
        <v>5</v>
      </c>
      <c r="B2" s="12" t="s">
        <v>2</v>
      </c>
      <c r="C2" s="11">
        <v>3</v>
      </c>
      <c r="D2" s="5">
        <v>846.85</v>
      </c>
      <c r="E2" s="5">
        <v>869.82</v>
      </c>
      <c r="F2" s="5">
        <v>842.33</v>
      </c>
      <c r="G2" s="5">
        <v>862.42</v>
      </c>
      <c r="H2" s="5">
        <v>865.39</v>
      </c>
      <c r="I2" s="5">
        <v>877.82</v>
      </c>
      <c r="J2" s="5">
        <v>875.11</v>
      </c>
      <c r="K2" s="5">
        <v>851.58</v>
      </c>
      <c r="L2" s="5">
        <v>885.07</v>
      </c>
      <c r="M2" s="5">
        <v>864.85</v>
      </c>
      <c r="N2" s="5">
        <v>902.43</v>
      </c>
      <c r="O2" s="5">
        <v>841.98</v>
      </c>
      <c r="P2" s="5">
        <v>872.73</v>
      </c>
      <c r="Q2" s="5">
        <v>894.38</v>
      </c>
      <c r="R2" s="5">
        <v>825</v>
      </c>
      <c r="S2" s="5">
        <v>837.56</v>
      </c>
      <c r="T2" s="5">
        <v>854.23</v>
      </c>
      <c r="U2" s="5">
        <v>849.82</v>
      </c>
      <c r="V2" s="5">
        <v>830.88</v>
      </c>
      <c r="W2" s="5">
        <v>836.07</v>
      </c>
      <c r="X2" s="5">
        <v>747.9</v>
      </c>
      <c r="Y2" s="15">
        <v>796.04</v>
      </c>
      <c r="Z2" s="15">
        <v>765.26</v>
      </c>
      <c r="AA2" s="15">
        <v>767.45</v>
      </c>
      <c r="AB2" s="15">
        <f>+AVERAGE(Y2:AA2)</f>
        <v>776.25</v>
      </c>
    </row>
    <row r="3" spans="1:28" x14ac:dyDescent="0.55000000000000004">
      <c r="A3" s="1" t="s">
        <v>3</v>
      </c>
      <c r="B3" s="13" t="s">
        <v>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8" x14ac:dyDescent="0.55000000000000004">
      <c r="A4" s="2" t="s">
        <v>4</v>
      </c>
      <c r="B4" s="13" t="s">
        <v>2</v>
      </c>
      <c r="D4" s="5">
        <v>303.27999999999997</v>
      </c>
      <c r="E4" s="5">
        <v>296.01</v>
      </c>
      <c r="F4" s="5">
        <v>291.16000000000003</v>
      </c>
      <c r="G4" s="5">
        <v>288.62</v>
      </c>
      <c r="H4" s="5">
        <v>287.36</v>
      </c>
      <c r="I4" s="5">
        <v>289.66000000000003</v>
      </c>
      <c r="J4" s="5">
        <v>294.60000000000002</v>
      </c>
      <c r="K4" s="5">
        <v>302.61</v>
      </c>
      <c r="L4" s="5">
        <v>312.17</v>
      </c>
      <c r="M4" s="5">
        <v>306.39</v>
      </c>
      <c r="N4" s="5">
        <v>308.44</v>
      </c>
      <c r="O4" s="5">
        <v>309.60000000000002</v>
      </c>
      <c r="P4" s="5">
        <v>313</v>
      </c>
      <c r="Q4" s="5">
        <v>312.67</v>
      </c>
      <c r="R4" s="5">
        <v>311.68</v>
      </c>
      <c r="S4" s="5">
        <v>305.27999999999997</v>
      </c>
      <c r="T4" s="5">
        <v>307.83999999999997</v>
      </c>
      <c r="U4" s="5">
        <v>308</v>
      </c>
      <c r="V4" s="5">
        <v>314.02</v>
      </c>
      <c r="W4" s="5">
        <v>314.29000000000002</v>
      </c>
      <c r="X4" s="5">
        <v>246.47</v>
      </c>
      <c r="Y4" s="15">
        <v>252.75</v>
      </c>
      <c r="Z4" s="15">
        <v>277.12</v>
      </c>
      <c r="AA4" s="15">
        <v>289.7</v>
      </c>
      <c r="AB4" s="15">
        <f t="shared" ref="AB4:AB18" si="0">+AVERAGE(Y4:AA4)</f>
        <v>273.19</v>
      </c>
    </row>
    <row r="5" spans="1:28" x14ac:dyDescent="0.55000000000000004">
      <c r="A5" s="2" t="s">
        <v>25</v>
      </c>
      <c r="B5" s="13" t="s">
        <v>2</v>
      </c>
      <c r="D5" s="5">
        <f>137.58+160.59</f>
        <v>298.17</v>
      </c>
      <c r="E5" s="5">
        <f>144.3+166.5</f>
        <v>310.8</v>
      </c>
      <c r="F5" s="5">
        <f>139.11+158.6</f>
        <v>297.71000000000004</v>
      </c>
      <c r="G5" s="5">
        <f>145.18+162.31</f>
        <v>307.49</v>
      </c>
      <c r="H5" s="5">
        <f>144.57+164.76</f>
        <v>309.33</v>
      </c>
      <c r="I5" s="5">
        <f>149.5+166.64</f>
        <v>316.14</v>
      </c>
      <c r="J5" s="5">
        <f>145.89+170.24</f>
        <v>316.13</v>
      </c>
      <c r="K5" s="5">
        <f>137.57+168.22</f>
        <v>305.78999999999996</v>
      </c>
      <c r="L5" s="5">
        <f>144.52+171.22</f>
        <v>315.74</v>
      </c>
      <c r="M5" s="5">
        <f>142.59+161</f>
        <v>303.59000000000003</v>
      </c>
      <c r="N5" s="5">
        <f>168.6+151.9</f>
        <v>320.5</v>
      </c>
      <c r="O5" s="5">
        <f>162.3+135.4</f>
        <v>297.70000000000005</v>
      </c>
      <c r="P5" s="5">
        <f>163.2+143.5</f>
        <v>306.7</v>
      </c>
      <c r="Q5" s="5">
        <f>164.5+149.8</f>
        <v>314.3</v>
      </c>
      <c r="R5" s="5">
        <f>157+130.8</f>
        <v>287.8</v>
      </c>
      <c r="S5" s="5">
        <f>154.6+138.2</f>
        <v>292.79999999999995</v>
      </c>
      <c r="T5" s="5">
        <f>154.55+141.54</f>
        <v>296.09000000000003</v>
      </c>
      <c r="U5" s="5">
        <f>155.47+139.97</f>
        <v>295.44</v>
      </c>
      <c r="V5" s="5">
        <f>150.41+133.74</f>
        <v>284.14999999999998</v>
      </c>
      <c r="W5" s="5">
        <f>150.57+135.95</f>
        <v>286.52</v>
      </c>
      <c r="X5" s="5">
        <f>145.09+128.85</f>
        <v>273.94</v>
      </c>
      <c r="Y5" s="15">
        <f>154.34+137.03</f>
        <v>291.37</v>
      </c>
      <c r="Z5" s="15">
        <f>145.24+122.6</f>
        <v>267.84000000000003</v>
      </c>
      <c r="AA5" s="15">
        <f>136.97+121.51</f>
        <v>258.48</v>
      </c>
      <c r="AB5" s="15">
        <f t="shared" si="0"/>
        <v>272.56333333333333</v>
      </c>
    </row>
    <row r="6" spans="1:28" x14ac:dyDescent="0.55000000000000004">
      <c r="A6" s="2" t="s">
        <v>6</v>
      </c>
      <c r="B6" s="13" t="s">
        <v>2</v>
      </c>
      <c r="D6" s="5">
        <v>236.26</v>
      </c>
      <c r="E6" s="5">
        <v>247.32</v>
      </c>
      <c r="F6" s="5">
        <v>241.91</v>
      </c>
      <c r="G6" s="5">
        <v>253.49</v>
      </c>
      <c r="H6" s="5">
        <v>255.5</v>
      </c>
      <c r="I6" s="5">
        <v>261.08</v>
      </c>
      <c r="J6" s="5">
        <v>254.59</v>
      </c>
      <c r="K6" s="5">
        <v>233.86</v>
      </c>
      <c r="L6" s="5">
        <v>247.83</v>
      </c>
      <c r="M6" s="5">
        <v>245.69</v>
      </c>
      <c r="N6" s="5">
        <v>265.75</v>
      </c>
      <c r="O6" s="5">
        <v>226.23</v>
      </c>
      <c r="P6" s="5">
        <v>244.68</v>
      </c>
      <c r="Q6" s="5">
        <v>259.64</v>
      </c>
      <c r="R6" s="5">
        <v>219.26</v>
      </c>
      <c r="S6" s="5">
        <v>233.21</v>
      </c>
      <c r="T6" s="5">
        <v>241.471</v>
      </c>
      <c r="U6" s="5">
        <v>236.78</v>
      </c>
      <c r="V6" s="5">
        <v>223.94</v>
      </c>
      <c r="W6" s="5">
        <v>226.75</v>
      </c>
      <c r="X6" s="5">
        <v>219.11</v>
      </c>
      <c r="Y6" s="15">
        <v>241.62</v>
      </c>
      <c r="Z6" s="15">
        <v>211.38</v>
      </c>
      <c r="AA6" s="15">
        <v>210.02</v>
      </c>
      <c r="AB6" s="15">
        <f t="shared" si="0"/>
        <v>221.00666666666666</v>
      </c>
    </row>
    <row r="7" spans="1:28" x14ac:dyDescent="0.55000000000000004">
      <c r="A7" s="2" t="s">
        <v>7</v>
      </c>
      <c r="B7" s="13"/>
      <c r="D7" s="5">
        <f>+D2-SUM(D4:D6)</f>
        <v>9.1399999999999864</v>
      </c>
      <c r="E7" s="5">
        <f t="shared" ref="E7:M7" si="1">+E2-SUM(E4:E6)</f>
        <v>15.690000000000168</v>
      </c>
      <c r="F7" s="5">
        <f t="shared" si="1"/>
        <v>11.549999999999955</v>
      </c>
      <c r="G7" s="5">
        <f t="shared" si="1"/>
        <v>12.819999999999936</v>
      </c>
      <c r="H7" s="5">
        <f t="shared" si="1"/>
        <v>13.199999999999932</v>
      </c>
      <c r="I7" s="5">
        <f t="shared" si="1"/>
        <v>10.940000000000168</v>
      </c>
      <c r="J7" s="5">
        <f t="shared" si="1"/>
        <v>9.7899999999999636</v>
      </c>
      <c r="K7" s="5">
        <f t="shared" si="1"/>
        <v>9.32000000000005</v>
      </c>
      <c r="L7" s="5">
        <f t="shared" si="1"/>
        <v>9.3299999999999272</v>
      </c>
      <c r="M7" s="5">
        <f t="shared" si="1"/>
        <v>9.17999999999995</v>
      </c>
      <c r="N7" s="5">
        <f>+N2-SUM(N4:N6)</f>
        <v>7.7399999999998954</v>
      </c>
      <c r="O7" s="5">
        <f t="shared" ref="O7:P7" si="2">+O2-SUM(O4:O6)</f>
        <v>8.4499999999999318</v>
      </c>
      <c r="P7" s="5">
        <f t="shared" si="2"/>
        <v>8.3499999999999091</v>
      </c>
      <c r="Q7" s="5">
        <f t="shared" ref="Q7:Y7" si="3">+Q2-SUM(Q4:Q6)</f>
        <v>7.7699999999999818</v>
      </c>
      <c r="R7" s="5">
        <f t="shared" si="3"/>
        <v>6.2599999999999909</v>
      </c>
      <c r="S7" s="5">
        <f t="shared" si="3"/>
        <v>6.2699999999999818</v>
      </c>
      <c r="T7" s="5">
        <f t="shared" si="3"/>
        <v>8.8289999999999509</v>
      </c>
      <c r="U7" s="5">
        <f t="shared" si="3"/>
        <v>9.6000000000000227</v>
      </c>
      <c r="V7" s="5">
        <f t="shared" si="3"/>
        <v>8.7700000000000955</v>
      </c>
      <c r="W7" s="5">
        <f t="shared" si="3"/>
        <v>8.5100000000001046</v>
      </c>
      <c r="X7" s="5">
        <f t="shared" si="3"/>
        <v>8.3799999999999955</v>
      </c>
      <c r="Y7" s="15">
        <f t="shared" si="3"/>
        <v>10.299999999999955</v>
      </c>
      <c r="Z7" s="15">
        <v>8.92</v>
      </c>
      <c r="AA7" s="15">
        <v>9.25</v>
      </c>
      <c r="AB7" s="15">
        <f t="shared" si="0"/>
        <v>9.489999999999986</v>
      </c>
    </row>
    <row r="8" spans="1:28" x14ac:dyDescent="0.55000000000000004">
      <c r="A8" s="1"/>
      <c r="B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8" ht="15.6" x14ac:dyDescent="0.6">
      <c r="A9" s="9" t="s">
        <v>9</v>
      </c>
      <c r="B9" s="13" t="s">
        <v>2</v>
      </c>
      <c r="C9" s="2">
        <v>21</v>
      </c>
      <c r="D9" s="5">
        <v>188.54</v>
      </c>
      <c r="E9" s="5">
        <v>193.5</v>
      </c>
      <c r="F9" s="5">
        <v>194.5</v>
      </c>
      <c r="G9" s="5">
        <v>198.44</v>
      </c>
      <c r="H9" s="5">
        <v>202.22</v>
      </c>
      <c r="I9" s="5">
        <v>206.39</v>
      </c>
      <c r="J9" s="5">
        <v>208.02</v>
      </c>
      <c r="K9" s="5">
        <v>206.76</v>
      </c>
      <c r="L9" s="5">
        <v>211.42</v>
      </c>
      <c r="M9" s="5">
        <v>206.98</v>
      </c>
      <c r="N9" s="5">
        <v>215.23</v>
      </c>
      <c r="O9" s="5">
        <v>210.96</v>
      </c>
      <c r="P9" s="5">
        <v>212.3</v>
      </c>
      <c r="Q9" s="5">
        <v>213.56</v>
      </c>
      <c r="R9" s="5">
        <v>206.88</v>
      </c>
      <c r="S9" s="5">
        <v>209.69</v>
      </c>
      <c r="T9" s="5">
        <v>209.66</v>
      </c>
      <c r="U9" s="5">
        <v>210.54</v>
      </c>
      <c r="V9" s="5">
        <v>207.53</v>
      </c>
      <c r="W9" s="5">
        <v>205.91</v>
      </c>
      <c r="X9" s="5">
        <v>200.57</v>
      </c>
      <c r="Y9" s="15">
        <v>209.21</v>
      </c>
      <c r="Z9" s="15">
        <v>205.31</v>
      </c>
      <c r="AA9" s="15">
        <v>201.84</v>
      </c>
      <c r="AB9" s="15">
        <f t="shared" si="0"/>
        <v>205.45333333333335</v>
      </c>
    </row>
    <row r="10" spans="1:28" x14ac:dyDescent="0.55000000000000004">
      <c r="A10" s="2" t="s">
        <v>12</v>
      </c>
      <c r="B10" s="19" t="s">
        <v>15</v>
      </c>
      <c r="C10" s="19"/>
      <c r="D10" s="10">
        <f>+D9*1000/3.6</f>
        <v>52372.222222222219</v>
      </c>
      <c r="E10" s="4"/>
      <c r="F10" s="4"/>
      <c r="G10" s="4"/>
      <c r="H10" s="4"/>
      <c r="I10" s="4"/>
      <c r="J10" s="4"/>
      <c r="K10" s="4"/>
      <c r="L10" s="4"/>
      <c r="M10" s="4"/>
      <c r="N10" s="10">
        <f t="shared" ref="N10:AA10" si="4">+N9*1000/3.6</f>
        <v>59786.111111111109</v>
      </c>
      <c r="O10" s="10">
        <f t="shared" si="4"/>
        <v>58600</v>
      </c>
      <c r="P10" s="10">
        <f t="shared" si="4"/>
        <v>58972.222222222219</v>
      </c>
      <c r="Q10" s="10">
        <f t="shared" si="4"/>
        <v>59322.222222222219</v>
      </c>
      <c r="R10" s="10">
        <f t="shared" si="4"/>
        <v>57466.666666666664</v>
      </c>
      <c r="S10" s="10">
        <f t="shared" si="4"/>
        <v>58247.222222222219</v>
      </c>
      <c r="T10" s="10">
        <f t="shared" si="4"/>
        <v>58238.888888888891</v>
      </c>
      <c r="U10" s="10">
        <f t="shared" si="4"/>
        <v>58483.333333333328</v>
      </c>
      <c r="V10" s="10">
        <f t="shared" si="4"/>
        <v>57647.222222222219</v>
      </c>
      <c r="W10" s="10">
        <f t="shared" si="4"/>
        <v>57197.222222222219</v>
      </c>
      <c r="X10" s="10">
        <f t="shared" si="4"/>
        <v>55713.888888888891</v>
      </c>
      <c r="Y10" s="15">
        <f t="shared" si="4"/>
        <v>58113.888888888891</v>
      </c>
      <c r="Z10" s="15">
        <f t="shared" si="4"/>
        <v>57030.555555555555</v>
      </c>
      <c r="AA10" s="15">
        <f t="shared" si="4"/>
        <v>56066.666666666664</v>
      </c>
      <c r="AB10" s="15">
        <f t="shared" si="0"/>
        <v>57070.370370370365</v>
      </c>
    </row>
    <row r="11" spans="1:28" ht="14.7" thickBot="1" x14ac:dyDescent="0.6">
      <c r="A11" s="2" t="s">
        <v>23</v>
      </c>
      <c r="B11" s="13" t="s">
        <v>10</v>
      </c>
      <c r="C11" s="2">
        <v>39</v>
      </c>
      <c r="D11" s="5">
        <v>14.8</v>
      </c>
      <c r="E11" s="5"/>
      <c r="F11" s="5"/>
      <c r="G11" s="5"/>
      <c r="H11" s="5"/>
      <c r="I11" s="5"/>
      <c r="J11" s="5"/>
      <c r="K11" s="5"/>
      <c r="L11" s="5"/>
      <c r="M11" s="5"/>
      <c r="N11" s="5">
        <v>20.2</v>
      </c>
      <c r="O11" s="5">
        <v>16.7</v>
      </c>
      <c r="P11" s="5">
        <v>19</v>
      </c>
      <c r="Q11" s="5">
        <v>21.2</v>
      </c>
      <c r="R11" s="5">
        <v>16.600000000000001</v>
      </c>
      <c r="S11" s="5">
        <v>18.5</v>
      </c>
      <c r="T11" s="5">
        <v>20</v>
      </c>
      <c r="U11" s="5">
        <v>19.600000000000001</v>
      </c>
      <c r="V11" s="5">
        <v>18.2</v>
      </c>
      <c r="W11" s="5">
        <v>18.2</v>
      </c>
      <c r="X11" s="5">
        <v>17.600000000000001</v>
      </c>
      <c r="Y11" s="15">
        <v>21.5</v>
      </c>
      <c r="Z11" s="15">
        <v>17.899999999999999</v>
      </c>
      <c r="AA11" s="15">
        <v>19.899999999999999</v>
      </c>
      <c r="AB11" s="15">
        <f t="shared" si="0"/>
        <v>19.766666666666666</v>
      </c>
    </row>
    <row r="12" spans="1:28" ht="14.7" thickBot="1" x14ac:dyDescent="0.6">
      <c r="A12" s="2" t="s">
        <v>0</v>
      </c>
      <c r="B12" s="13"/>
      <c r="D12" s="4">
        <f>+D11/D9</f>
        <v>7.8497931473427401E-2</v>
      </c>
      <c r="E12" s="4"/>
      <c r="F12" s="4"/>
      <c r="G12" s="4"/>
      <c r="H12" s="4"/>
      <c r="I12" s="4"/>
      <c r="J12" s="4"/>
      <c r="K12" s="4"/>
      <c r="L12" s="4"/>
      <c r="M12" s="4"/>
      <c r="N12" s="4">
        <f t="shared" ref="N12:V12" si="5">+N11/N9</f>
        <v>9.3853087394879894E-2</v>
      </c>
      <c r="O12" s="4">
        <f t="shared" si="5"/>
        <v>7.9161926431550997E-2</v>
      </c>
      <c r="P12" s="4">
        <f t="shared" si="5"/>
        <v>8.9495996231747518E-2</v>
      </c>
      <c r="Q12" s="4">
        <f t="shared" si="5"/>
        <v>9.9269526128488481E-2</v>
      </c>
      <c r="R12" s="4">
        <f t="shared" si="5"/>
        <v>8.0239752513534421E-2</v>
      </c>
      <c r="S12" s="4">
        <f t="shared" si="5"/>
        <v>8.8225475702227094E-2</v>
      </c>
      <c r="T12" s="4">
        <f t="shared" si="5"/>
        <v>9.5392540303348275E-2</v>
      </c>
      <c r="U12" s="4">
        <f t="shared" si="5"/>
        <v>9.309394889332194E-2</v>
      </c>
      <c r="V12" s="4">
        <f t="shared" si="5"/>
        <v>8.7698164120849992E-2</v>
      </c>
      <c r="W12" s="4">
        <f t="shared" ref="W12:Y12" si="6">+W11/W9</f>
        <v>8.8388130736729631E-2</v>
      </c>
      <c r="X12" s="4">
        <f t="shared" si="6"/>
        <v>8.7749912748666309E-2</v>
      </c>
      <c r="Y12" s="4">
        <f t="shared" si="6"/>
        <v>0.10276755413221166</v>
      </c>
      <c r="Z12" s="4">
        <f t="shared" ref="Z12:AB12" si="7">+Z11/Z9</f>
        <v>8.7185232088061948E-2</v>
      </c>
      <c r="AA12" s="4">
        <f t="shared" si="7"/>
        <v>9.8592944906856911E-2</v>
      </c>
      <c r="AB12" s="17">
        <f t="shared" si="7"/>
        <v>9.6210007138685175E-2</v>
      </c>
    </row>
    <row r="13" spans="1:28" x14ac:dyDescent="0.55000000000000004">
      <c r="B13" s="13"/>
    </row>
    <row r="14" spans="1:28" ht="18.3" x14ac:dyDescent="0.7">
      <c r="A14" s="3" t="s">
        <v>13</v>
      </c>
      <c r="B14" s="12"/>
      <c r="C14" s="11"/>
    </row>
    <row r="15" spans="1:28" x14ac:dyDescent="0.55000000000000004">
      <c r="A15" s="1" t="s">
        <v>11</v>
      </c>
      <c r="B15" s="13" t="s">
        <v>8</v>
      </c>
      <c r="C15" s="2">
        <v>26</v>
      </c>
      <c r="D15" s="2">
        <v>15727</v>
      </c>
      <c r="N15" s="2">
        <v>18618</v>
      </c>
      <c r="O15" s="2">
        <v>17942</v>
      </c>
      <c r="P15" s="2">
        <v>18333</v>
      </c>
      <c r="Q15" s="2">
        <v>18768</v>
      </c>
      <c r="R15" s="2">
        <v>18287</v>
      </c>
      <c r="S15" s="2">
        <v>18762</v>
      </c>
      <c r="T15" s="2">
        <v>19078</v>
      </c>
      <c r="U15" s="2">
        <v>19228</v>
      </c>
      <c r="V15" s="2">
        <v>19085</v>
      </c>
      <c r="W15" s="2">
        <v>19091</v>
      </c>
      <c r="X15" s="2">
        <v>19197</v>
      </c>
      <c r="Y15" s="15">
        <v>20169</v>
      </c>
      <c r="Z15" s="15">
        <v>19317</v>
      </c>
      <c r="AA15" s="15">
        <v>19218</v>
      </c>
      <c r="AB15" s="15">
        <f t="shared" si="0"/>
        <v>19568</v>
      </c>
    </row>
    <row r="16" spans="1:28" x14ac:dyDescent="0.55000000000000004">
      <c r="A16" s="2" t="s">
        <v>21</v>
      </c>
      <c r="B16" s="13" t="s">
        <v>10</v>
      </c>
      <c r="C16" s="2">
        <v>50</v>
      </c>
      <c r="D16" s="5">
        <v>10.6</v>
      </c>
      <c r="E16" s="5"/>
      <c r="F16" s="5"/>
      <c r="G16" s="5"/>
      <c r="H16" s="5"/>
      <c r="I16" s="5"/>
      <c r="J16" s="5"/>
      <c r="K16" s="5"/>
      <c r="L16" s="5"/>
      <c r="M16" s="5"/>
      <c r="N16" s="5">
        <v>12</v>
      </c>
      <c r="O16" s="5">
        <v>10</v>
      </c>
      <c r="P16" s="5">
        <v>10.9</v>
      </c>
      <c r="Q16" s="5">
        <v>11.9</v>
      </c>
      <c r="R16" s="5">
        <v>9.1999999999999993</v>
      </c>
      <c r="S16" s="5">
        <v>10.199999999999999</v>
      </c>
      <c r="T16" s="5">
        <v>10.8</v>
      </c>
      <c r="U16" s="5">
        <v>10.4</v>
      </c>
      <c r="V16" s="5">
        <v>9.6999999999999993</v>
      </c>
      <c r="W16" s="5">
        <v>9.8000000000000007</v>
      </c>
      <c r="X16" s="5">
        <v>9.1999999999999993</v>
      </c>
      <c r="Y16" s="15">
        <v>10.6</v>
      </c>
      <c r="Z16" s="15">
        <v>8.5</v>
      </c>
      <c r="AA16" s="15">
        <v>8.8000000000000007</v>
      </c>
      <c r="AB16" s="15">
        <f t="shared" si="0"/>
        <v>9.3000000000000007</v>
      </c>
    </row>
    <row r="17" spans="1:29" x14ac:dyDescent="0.55000000000000004">
      <c r="A17" s="2" t="s">
        <v>22</v>
      </c>
      <c r="B17" s="13" t="s">
        <v>10</v>
      </c>
      <c r="C17" s="2">
        <v>45</v>
      </c>
      <c r="D17" s="5">
        <v>1.5</v>
      </c>
      <c r="E17" s="5"/>
      <c r="F17" s="5"/>
      <c r="G17" s="5"/>
      <c r="H17" s="5"/>
      <c r="I17" s="5"/>
      <c r="J17" s="5"/>
      <c r="K17" s="5"/>
      <c r="L17" s="5"/>
      <c r="M17" s="5"/>
      <c r="N17" s="5">
        <v>1.4</v>
      </c>
      <c r="O17" s="5">
        <v>1.2</v>
      </c>
      <c r="P17" s="5">
        <v>1.3</v>
      </c>
      <c r="Q17" s="5">
        <v>1.4</v>
      </c>
      <c r="R17" s="5">
        <v>1.2</v>
      </c>
      <c r="S17" s="5">
        <v>1.3</v>
      </c>
      <c r="T17" s="5">
        <v>1.3</v>
      </c>
      <c r="U17" s="5">
        <v>1.3</v>
      </c>
      <c r="V17" s="5">
        <v>1.2</v>
      </c>
      <c r="W17" s="5">
        <v>1.2</v>
      </c>
      <c r="X17" s="5">
        <v>1.2</v>
      </c>
      <c r="Y17" s="15">
        <v>1.2</v>
      </c>
      <c r="Z17" s="15">
        <v>1.1000000000000001</v>
      </c>
      <c r="AA17" s="15">
        <v>1.2</v>
      </c>
      <c r="AB17" s="15">
        <f t="shared" si="0"/>
        <v>1.1666666666666667</v>
      </c>
    </row>
    <row r="18" spans="1:29" ht="14.7" thickBot="1" x14ac:dyDescent="0.6">
      <c r="A18" s="2" t="s">
        <v>16</v>
      </c>
      <c r="B18" s="13"/>
      <c r="D18" s="5">
        <f>+D16-D17</f>
        <v>9.1</v>
      </c>
      <c r="E18" s="5">
        <f t="shared" ref="E18:V18" si="8">+E16-E17</f>
        <v>0</v>
      </c>
      <c r="F18" s="5">
        <f t="shared" si="8"/>
        <v>0</v>
      </c>
      <c r="G18" s="5">
        <f t="shared" si="8"/>
        <v>0</v>
      </c>
      <c r="H18" s="5">
        <f t="shared" si="8"/>
        <v>0</v>
      </c>
      <c r="I18" s="5">
        <f t="shared" si="8"/>
        <v>0</v>
      </c>
      <c r="J18" s="5">
        <f t="shared" si="8"/>
        <v>0</v>
      </c>
      <c r="K18" s="5">
        <f t="shared" si="8"/>
        <v>0</v>
      </c>
      <c r="L18" s="5">
        <f t="shared" si="8"/>
        <v>0</v>
      </c>
      <c r="M18" s="5">
        <f t="shared" si="8"/>
        <v>0</v>
      </c>
      <c r="N18" s="5">
        <f t="shared" si="8"/>
        <v>10.6</v>
      </c>
      <c r="O18" s="5">
        <f t="shared" si="8"/>
        <v>8.8000000000000007</v>
      </c>
      <c r="P18" s="5">
        <f t="shared" si="8"/>
        <v>9.6</v>
      </c>
      <c r="Q18" s="5">
        <f t="shared" si="8"/>
        <v>10.5</v>
      </c>
      <c r="R18" s="5">
        <f t="shared" si="8"/>
        <v>7.9999999999999991</v>
      </c>
      <c r="S18" s="5">
        <f t="shared" si="8"/>
        <v>8.8999999999999986</v>
      </c>
      <c r="T18" s="5">
        <f t="shared" si="8"/>
        <v>9.5</v>
      </c>
      <c r="U18" s="5">
        <f t="shared" si="8"/>
        <v>9.1</v>
      </c>
      <c r="V18" s="5">
        <f t="shared" si="8"/>
        <v>8.5</v>
      </c>
      <c r="W18" s="5">
        <f t="shared" ref="W18:X18" si="9">+W16-W17</f>
        <v>8.6000000000000014</v>
      </c>
      <c r="X18" s="5">
        <f t="shared" si="9"/>
        <v>7.9999999999999991</v>
      </c>
      <c r="Y18" s="5">
        <f t="shared" ref="Y18:AA18" si="10">+Y16-Y17</f>
        <v>9.4</v>
      </c>
      <c r="Z18" s="5">
        <f t="shared" si="10"/>
        <v>7.4</v>
      </c>
      <c r="AA18" s="5">
        <f t="shared" si="10"/>
        <v>7.6000000000000005</v>
      </c>
      <c r="AB18" s="15">
        <f t="shared" si="0"/>
        <v>8.1333333333333346</v>
      </c>
    </row>
    <row r="19" spans="1:29" s="7" customFormat="1" ht="14.7" thickBot="1" x14ac:dyDescent="0.6">
      <c r="A19" s="7" t="s">
        <v>14</v>
      </c>
      <c r="B19" s="14"/>
      <c r="D19" s="8">
        <f>+D18/D9</f>
        <v>4.8265620027580357E-2</v>
      </c>
      <c r="E19" s="8">
        <f t="shared" ref="E19:V19" si="11">+E18/E9</f>
        <v>0</v>
      </c>
      <c r="F19" s="8">
        <f t="shared" si="11"/>
        <v>0</v>
      </c>
      <c r="G19" s="8">
        <f t="shared" si="11"/>
        <v>0</v>
      </c>
      <c r="H19" s="8">
        <f t="shared" si="11"/>
        <v>0</v>
      </c>
      <c r="I19" s="8">
        <f t="shared" si="11"/>
        <v>0</v>
      </c>
      <c r="J19" s="8">
        <f t="shared" si="11"/>
        <v>0</v>
      </c>
      <c r="K19" s="8">
        <f t="shared" si="11"/>
        <v>0</v>
      </c>
      <c r="L19" s="8">
        <f t="shared" si="11"/>
        <v>0</v>
      </c>
      <c r="M19" s="8">
        <f t="shared" si="11"/>
        <v>0</v>
      </c>
      <c r="N19" s="8">
        <f t="shared" si="11"/>
        <v>4.9249639920085492E-2</v>
      </c>
      <c r="O19" s="8">
        <f t="shared" si="11"/>
        <v>4.1714069017823284E-2</v>
      </c>
      <c r="P19" s="8">
        <f t="shared" si="11"/>
        <v>4.5219029674988219E-2</v>
      </c>
      <c r="Q19" s="8">
        <f t="shared" si="11"/>
        <v>4.9166510582506089E-2</v>
      </c>
      <c r="R19" s="8">
        <f t="shared" si="11"/>
        <v>3.8669760247486459E-2</v>
      </c>
      <c r="S19" s="8">
        <f t="shared" si="11"/>
        <v>4.2443607229720057E-2</v>
      </c>
      <c r="T19" s="8">
        <f t="shared" si="11"/>
        <v>4.5311456644090434E-2</v>
      </c>
      <c r="U19" s="8">
        <f t="shared" si="11"/>
        <v>4.3222190557613754E-2</v>
      </c>
      <c r="V19" s="8">
        <f t="shared" si="11"/>
        <v>4.0957933792704668E-2</v>
      </c>
      <c r="W19" s="8">
        <f t="shared" ref="W19:X19" si="12">+W18/W9</f>
        <v>4.176582001845467E-2</v>
      </c>
      <c r="X19" s="8">
        <f t="shared" si="12"/>
        <v>3.9886323976666499E-2</v>
      </c>
      <c r="Y19" s="8">
        <f t="shared" ref="Y19:AB19" si="13">+Y18/Y9</f>
        <v>4.4930930643850675E-2</v>
      </c>
      <c r="Z19" s="8">
        <f t="shared" si="13"/>
        <v>3.6043056840874776E-2</v>
      </c>
      <c r="AA19" s="8">
        <f t="shared" si="13"/>
        <v>3.7653586999603646E-2</v>
      </c>
      <c r="AB19" s="18">
        <f t="shared" si="13"/>
        <v>3.9587254202089694E-2</v>
      </c>
      <c r="AC19" s="8"/>
    </row>
    <row r="21" spans="1:29" x14ac:dyDescent="0.55000000000000004">
      <c r="A21" s="2" t="s">
        <v>17</v>
      </c>
    </row>
    <row r="22" spans="1:29" x14ac:dyDescent="0.55000000000000004">
      <c r="A22" s="2" t="s">
        <v>18</v>
      </c>
    </row>
    <row r="23" spans="1:29" x14ac:dyDescent="0.55000000000000004">
      <c r="A23" s="2" t="s">
        <v>19</v>
      </c>
    </row>
    <row r="24" spans="1:29" x14ac:dyDescent="0.55000000000000004">
      <c r="A24" s="2" t="s">
        <v>20</v>
      </c>
    </row>
  </sheetData>
  <mergeCells count="1">
    <mergeCell ref="B10:C10"/>
  </mergeCells>
  <printOptions headings="1"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&amp;LChoc Electrique&amp;CChauffage domestique&amp;R3 avril 2023
</oddHeader>
    <oddFooter>&amp;R&amp;Z&amp;F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Général</vt:lpstr>
      <vt:lpstr>Général!Impression_des_titres</vt:lpstr>
      <vt:lpstr>Général!Zone_d_impression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Jean-Pierre Mérot</dc:creator>
  <cp:lastModifiedBy>Jean-Pierre Mérot</cp:lastModifiedBy>
  <cp:lastPrinted>2025-01-08T17:10:42Z</cp:lastPrinted>
  <dcterms:created xsi:type="dcterms:W3CDTF">2015-02-16T17:27:02Z</dcterms:created>
  <dcterms:modified xsi:type="dcterms:W3CDTF">2025-01-11T15:09:22Z</dcterms:modified>
</cp:coreProperties>
</file>